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Лист1!$A$1:$F$32</definedName>
  </definedNames>
  <calcPr calcId="124519"/>
</workbook>
</file>

<file path=xl/calcChain.xml><?xml version="1.0" encoding="utf-8"?>
<calcChain xmlns="http://schemas.openxmlformats.org/spreadsheetml/2006/main">
  <c r="F15" i="1"/>
  <c r="E15"/>
  <c r="F17"/>
  <c r="E17"/>
  <c r="E13" l="1"/>
  <c r="F13"/>
  <c r="D15" l="1"/>
  <c r="D17"/>
  <c r="D13"/>
  <c r="D19"/>
  <c r="E11" l="1"/>
  <c r="D11"/>
  <c r="D12"/>
  <c r="D20"/>
  <c r="D22"/>
  <c r="D24"/>
  <c r="D25"/>
  <c r="D27"/>
  <c r="F25"/>
  <c r="E25"/>
  <c r="F24"/>
  <c r="E24"/>
  <c r="F22"/>
  <c r="E22"/>
  <c r="F20"/>
  <c r="E20"/>
  <c r="F19"/>
  <c r="E19"/>
  <c r="E14" l="1"/>
  <c r="F14"/>
  <c r="D28" l="1"/>
  <c r="D14" l="1"/>
  <c r="F26" l="1"/>
  <c r="E26"/>
  <c r="D26" l="1"/>
  <c r="E18" l="1"/>
  <c r="F23" l="1"/>
  <c r="E23"/>
  <c r="E21" l="1"/>
  <c r="F21"/>
  <c r="F18" l="1"/>
  <c r="D18" l="1"/>
  <c r="D16"/>
  <c r="F16" l="1"/>
  <c r="E16" l="1"/>
  <c r="D21" l="1"/>
  <c r="D23" l="1"/>
  <c r="D10" l="1"/>
  <c r="D30" s="1"/>
  <c r="D32" s="1"/>
  <c r="F11" l="1"/>
  <c r="E10" l="1"/>
  <c r="E30" s="1"/>
  <c r="E31" s="1"/>
  <c r="E32" s="1"/>
  <c r="F10"/>
  <c r="F30" s="1"/>
  <c r="F31" s="1"/>
  <c r="F32" s="1"/>
</calcChain>
</file>

<file path=xl/sharedStrings.xml><?xml version="1.0" encoding="utf-8"?>
<sst xmlns="http://schemas.openxmlformats.org/spreadsheetml/2006/main" count="80" uniqueCount="75">
  <si>
    <t>№ строки</t>
  </si>
  <si>
    <t>Наименование показателя бюджетной классификации</t>
  </si>
  <si>
    <t>Раздел, подраздел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</si>
  <si>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</si>
  <si>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</si>
  <si>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</si>
  <si>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</si>
  <si>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</si>
  <si>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</si>
  <si>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</si>
  <si>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</si>
  <si>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</si>
  <si>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</si>
  <si>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</si>
  <si>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</si>
  <si>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</si>
  <si>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6</t>
  </si>
  <si>
    <t>7</t>
  </si>
  <si>
    <t>8</t>
  </si>
  <si>
    <t>Резервные фонды</t>
  </si>
  <si>
    <t>0111</t>
  </si>
  <si>
    <t>9</t>
  </si>
  <si>
    <t>0113</t>
  </si>
  <si>
    <t>10</t>
  </si>
  <si>
    <t>НАЦИОНАЛЬНАЯ ОБОРОНА</t>
  </si>
  <si>
    <t>0200</t>
  </si>
  <si>
    <t>11</t>
  </si>
  <si>
    <t>Мобилизационная и вневойсковая подготовка</t>
  </si>
  <si>
    <t>0203</t>
  </si>
  <si>
    <t>12</t>
  </si>
  <si>
    <t>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</si>
  <si>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</si>
  <si>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</si>
  <si>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</si>
  <si>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</si>
  <si>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</si>
  <si>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</si>
  <si>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16</t>
  </si>
  <si>
    <t>17</t>
  </si>
  <si>
    <t>НАЦИОНАЛЬНАЯ ЭКОНОМИКА</t>
  </si>
  <si>
    <t>0400</t>
  </si>
  <si>
    <t>19</t>
  </si>
  <si>
    <t>Дорожное хозяйство (дорожные фонды)</t>
  </si>
  <si>
    <t>0409</t>
  </si>
  <si>
    <t>ЖИЛИЩНО-КОММУНАЛЬНОЕ ХОЗЯЙСТВО</t>
  </si>
  <si>
    <t>0500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</si>
  <si>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</si>
  <si>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</si>
  <si>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</si>
  <si>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</si>
  <si>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КУЛЬТУРА, КИНЕМАТОГРАФИЯ</t>
  </si>
  <si>
    <t>0800</t>
  </si>
  <si>
    <t>0801</t>
  </si>
  <si>
    <t>(рублей)</t>
  </si>
  <si>
    <t>СДК и клубы</t>
  </si>
  <si>
    <t>Другие общегосударственные вопросы</t>
  </si>
  <si>
    <t>14</t>
  </si>
  <si>
    <t>15</t>
  </si>
  <si>
    <t>к решению Вознесенского</t>
  </si>
  <si>
    <t>сельского Совета депутатов</t>
  </si>
  <si>
    <t>Условно утверждаемые расходы</t>
  </si>
  <si>
    <t>ИТОГО</t>
  </si>
  <si>
    <t>ВСЕГО</t>
  </si>
  <si>
    <t>Приложение № 5</t>
  </si>
  <si>
    <t>1100</t>
  </si>
  <si>
    <t>1102</t>
  </si>
  <si>
    <t>ФИЗИЧЕСКАЯ КУЛЬТУРА И СПОРТ</t>
  </si>
  <si>
    <t>Массовый спорт</t>
  </si>
  <si>
    <t>20</t>
  </si>
  <si>
    <t>18</t>
  </si>
  <si>
    <t>Распределение бюджетных ассигнований по разделам и 
подразделам бюджетной классификации расходов местного бюджета 
на 2021 год и плановый период 2022-2023 годов</t>
  </si>
  <si>
    <t>Сумма на  2021 год</t>
  </si>
  <si>
    <t>Сумма на 2022 год</t>
  </si>
  <si>
    <t>Сумма на 2023год</t>
  </si>
  <si>
    <t xml:space="preserve">от 21.12.2020г.  №  21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</si>
</sst>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49" fontId="0" fillId="0" borderId="0" xfId="0" applyNumberFormat="1" applyAlignment="1">
      <alignment vertical="top"/>
    </xf>
    <xf numFmtId="0" fontId="1" fillId="0" borderId="0" xfId="0" applyNumberFormat="1" applyFont="1" applyAlignment="1">
      <alignment vertical="top" wrapText="1"/>
    </xf>
    <xf numFmtId="49" fontId="0" fillId="0" borderId="0" xfId="0" applyNumberFormat="1"/>
    <xf numFmtId="0" fontId="1" fillId="0" borderId="0" xfId="0" applyFont="1" applyFill="1" applyAlignment="1">
      <alignment vertical="top"/>
    </xf>
    <xf numFmtId="0" fontId="1" fillId="0" borderId="0" xfId="0" applyNumberFormat="1" applyFont="1" applyFill="1" applyAlignment="1">
      <alignment vertical="top" wrapText="1"/>
    </xf>
    <xf numFmtId="0" fontId="1" fillId="0" borderId="0" xfId="0" applyFont="1" applyFill="1"/>
    <xf numFmtId="0" fontId="4" fillId="0" borderId="0" xfId="0" applyFont="1" applyFill="1" applyAlignment="1">
      <alignment horizontal="right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left" vertical="top"/>
    </xf>
    <xf numFmtId="0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5" fillId="0" borderId="0" xfId="0" applyFont="1"/>
    <xf numFmtId="164" fontId="1" fillId="0" borderId="0" xfId="0" applyNumberFormat="1" applyFont="1" applyFill="1" applyBorder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0" xfId="0" applyBorder="1"/>
    <xf numFmtId="4" fontId="2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/>
    <xf numFmtId="0" fontId="7" fillId="0" borderId="0" xfId="0" applyFont="1"/>
    <xf numFmtId="49" fontId="2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4" fontId="8" fillId="0" borderId="1" xfId="0" applyNumberFormat="1" applyFont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left" vertical="center" wrapText="1"/>
    </xf>
    <xf numFmtId="0" fontId="7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2" xfId="0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7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7%20&#1042;&#1077;&#1076;&#1086;&#1084;&#1089;&#1090;&#1074;&#1077;&#1085;&#1085;&#1072;&#1103;%20&#1089;&#1090;&#1088;&#1091;&#1082;&#1090;&#1091;&#1088;&#1072;%202021-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7%20&#1074;&#1077;&#1076;-&#1072;&#1103;%20&#1089;&#1090;&#1088;-&#1088;&#1072;%202015-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2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7%20&#1042;&#1077;&#1076;&#1086;&#1084;&#1089;&#1090;&#1074;&#1077;&#1085;&#1085;&#1072;&#1103;%20&#1089;&#1090;&#1088;&#1091;&#1082;&#1090;&#1091;&#1088;&#1072;%202022-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Лист3"/>
      <sheetName val="Лист1"/>
    </sheetNames>
    <sheetDataSet>
      <sheetData sheetId="0">
        <row r="13">
          <cell r="G13">
            <v>944889.84</v>
          </cell>
        </row>
        <row r="20">
          <cell r="G20">
            <v>26196</v>
          </cell>
        </row>
        <row r="64">
          <cell r="G64">
            <v>30000</v>
          </cell>
        </row>
        <row r="69">
          <cell r="G69">
            <v>319410</v>
          </cell>
        </row>
        <row r="74">
          <cell r="G74">
            <v>430000</v>
          </cell>
        </row>
        <row r="82">
          <cell r="G82">
            <v>500000</v>
          </cell>
        </row>
        <row r="86">
          <cell r="G86">
            <v>1964945.2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4">
          <cell r="G14">
            <v>949889.84</v>
          </cell>
          <cell r="H14">
            <v>949889.84</v>
          </cell>
        </row>
        <row r="55">
          <cell r="G55">
            <v>110000</v>
          </cell>
          <cell r="H55">
            <v>110000</v>
          </cell>
        </row>
        <row r="59">
          <cell r="G59">
            <v>10000</v>
          </cell>
          <cell r="H59">
            <v>10000</v>
          </cell>
        </row>
        <row r="64">
          <cell r="G64">
            <v>319410</v>
          </cell>
          <cell r="H64">
            <v>327866</v>
          </cell>
        </row>
        <row r="69">
          <cell r="G69">
            <v>550000</v>
          </cell>
          <cell r="H69">
            <v>550000</v>
          </cell>
        </row>
        <row r="76">
          <cell r="G76">
            <v>750000</v>
          </cell>
          <cell r="H76">
            <v>750000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3">
          <cell r="G13">
            <v>589212.61</v>
          </cell>
        </row>
        <row r="36">
          <cell r="G36">
            <v>10000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 refreshError="1">
        <row r="14">
          <cell r="G14">
            <v>563369.56999999995</v>
          </cell>
        </row>
        <row r="37">
          <cell r="G37">
            <v>10000</v>
          </cell>
          <cell r="H37">
            <v>10000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Лист3"/>
      <sheetName val="Лист1"/>
    </sheetNames>
    <sheetDataSet>
      <sheetData sheetId="0">
        <row r="25">
          <cell r="G25">
            <v>4525629.83</v>
          </cell>
        </row>
        <row r="39">
          <cell r="G39">
            <v>1237790.82</v>
          </cell>
        </row>
        <row r="51">
          <cell r="G51">
            <v>171300</v>
          </cell>
        </row>
        <row r="60">
          <cell r="G60">
            <v>35000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1">
          <cell r="G21">
            <v>5560244.9500000002</v>
          </cell>
          <cell r="H21">
            <v>5500606.5800000001</v>
          </cell>
        </row>
        <row r="35">
          <cell r="G35">
            <v>1236547.82</v>
          </cell>
          <cell r="H35">
            <v>1236547.82</v>
          </cell>
        </row>
        <row r="47">
          <cell r="G47">
            <v>173300</v>
          </cell>
        </row>
        <row r="48">
          <cell r="H48">
            <v>180300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topLeftCell="A12" workbookViewId="0">
      <selection sqref="A1:F32"/>
    </sheetView>
  </sheetViews>
  <sheetFormatPr defaultRowHeight="15"/>
  <cols>
    <col min="1" max="1" width="5.140625" customWidth="1"/>
    <col min="2" max="2" width="48.42578125" customWidth="1"/>
    <col min="3" max="3" width="10.85546875" customWidth="1"/>
    <col min="4" max="5" width="16.140625" customWidth="1"/>
    <col min="6" max="6" width="16.28515625" customWidth="1"/>
  </cols>
  <sheetData>
    <row r="1" spans="1:6" ht="15.75" customHeight="1">
      <c r="A1" s="1"/>
      <c r="B1" s="2"/>
      <c r="C1" s="3"/>
      <c r="D1" s="29"/>
      <c r="E1" s="34"/>
      <c r="F1" s="35" t="s">
        <v>63</v>
      </c>
    </row>
    <row r="2" spans="1:6" ht="15.75">
      <c r="A2" s="1"/>
      <c r="B2" s="2"/>
      <c r="C2" s="3"/>
      <c r="D2" s="30"/>
      <c r="E2" s="34"/>
      <c r="F2" s="35" t="s">
        <v>58</v>
      </c>
    </row>
    <row r="3" spans="1:6" ht="14.25" customHeight="1">
      <c r="A3" s="1"/>
      <c r="B3" s="2"/>
      <c r="C3" s="3"/>
      <c r="D3" s="30"/>
      <c r="E3" s="34"/>
      <c r="F3" s="35" t="s">
        <v>59</v>
      </c>
    </row>
    <row r="4" spans="1:6" ht="14.25" customHeight="1">
      <c r="A4" s="1"/>
      <c r="B4" s="2"/>
      <c r="C4" s="3"/>
      <c r="D4" s="30"/>
      <c r="E4" s="50" t="s">
        <v>74</v>
      </c>
      <c r="F4" s="50"/>
    </row>
    <row r="5" spans="1:6" ht="15.75">
      <c r="B5" s="2"/>
      <c r="E5" s="36"/>
      <c r="F5" s="37"/>
    </row>
    <row r="6" spans="1:6" ht="49.5" customHeight="1">
      <c r="A6" s="44" t="s">
        <v>70</v>
      </c>
      <c r="B6" s="44"/>
      <c r="C6" s="44"/>
      <c r="D6" s="44"/>
      <c r="E6" s="44"/>
      <c r="F6" s="44"/>
    </row>
    <row r="7" spans="1:6" ht="15.75">
      <c r="A7" s="4"/>
      <c r="B7" s="5"/>
      <c r="C7" s="6"/>
      <c r="D7" s="7"/>
      <c r="E7" s="7"/>
      <c r="F7" s="7" t="s">
        <v>53</v>
      </c>
    </row>
    <row r="8" spans="1:6" ht="54">
      <c r="A8" s="17" t="s">
        <v>0</v>
      </c>
      <c r="B8" s="8" t="s">
        <v>1</v>
      </c>
      <c r="C8" s="9" t="s">
        <v>2</v>
      </c>
      <c r="D8" s="10" t="s">
        <v>71</v>
      </c>
      <c r="E8" s="10" t="s">
        <v>72</v>
      </c>
      <c r="F8" s="10" t="s">
        <v>73</v>
      </c>
    </row>
    <row r="9" spans="1:6" ht="15.75">
      <c r="A9" s="11"/>
      <c r="B9" s="12" t="s">
        <v>3</v>
      </c>
      <c r="C9" s="13" t="s">
        <v>4</v>
      </c>
      <c r="D9" s="13" t="s">
        <v>5</v>
      </c>
      <c r="E9" s="13" t="s">
        <v>6</v>
      </c>
      <c r="F9" s="13" t="s">
        <v>7</v>
      </c>
    </row>
    <row r="10" spans="1:6" s="28" customFormat="1" ht="16.5" customHeight="1">
      <c r="A10" s="18" t="s">
        <v>3</v>
      </c>
      <c r="B10" s="21" t="s">
        <v>8</v>
      </c>
      <c r="C10" s="22" t="s">
        <v>9</v>
      </c>
      <c r="D10" s="27">
        <f>SUM(D11:D15)</f>
        <v>6744506.4900000002</v>
      </c>
      <c r="E10" s="27">
        <f>SUM(E11:E15)</f>
        <v>7756682.6100000003</v>
      </c>
      <c r="F10" s="27">
        <f>SUM(F11:F15)</f>
        <v>7697044.2400000002</v>
      </c>
    </row>
    <row r="11" spans="1:6" ht="48.75" customHeight="1">
      <c r="A11" s="20" t="s">
        <v>4</v>
      </c>
      <c r="B11" s="19" t="s">
        <v>10</v>
      </c>
      <c r="C11" s="16" t="s">
        <v>11</v>
      </c>
      <c r="D11" s="25">
        <f>[1]Лист2!$G$13</f>
        <v>944889.84</v>
      </c>
      <c r="E11" s="25">
        <f>[2]Лист1!$G$14</f>
        <v>949889.84</v>
      </c>
      <c r="F11" s="25">
        <f>[2]Лист1!$H$14</f>
        <v>949889.84</v>
      </c>
    </row>
    <row r="12" spans="1:6" ht="64.5" customHeight="1">
      <c r="A12" s="18" t="s">
        <v>5</v>
      </c>
      <c r="B12" s="19" t="s">
        <v>12</v>
      </c>
      <c r="C12" s="16" t="s">
        <v>13</v>
      </c>
      <c r="D12" s="25">
        <f>[1]Лист2!$G$20</f>
        <v>26196</v>
      </c>
      <c r="E12" s="25">
        <v>0</v>
      </c>
      <c r="F12" s="25">
        <v>0</v>
      </c>
    </row>
    <row r="13" spans="1:6" ht="64.5" customHeight="1">
      <c r="A13" s="20" t="s">
        <v>6</v>
      </c>
      <c r="B13" s="19" t="s">
        <v>14</v>
      </c>
      <c r="C13" s="16" t="s">
        <v>15</v>
      </c>
      <c r="D13" s="25">
        <f>[5]Лист2!$G$25</f>
        <v>4525629.83</v>
      </c>
      <c r="E13" s="25">
        <f>[6]Лист1!$G$21</f>
        <v>5560244.9500000002</v>
      </c>
      <c r="F13" s="25">
        <f>[6]Лист1!$H$21</f>
        <v>5500606.5800000001</v>
      </c>
    </row>
    <row r="14" spans="1:6" ht="15.75">
      <c r="A14" s="18" t="s">
        <v>7</v>
      </c>
      <c r="B14" s="19" t="s">
        <v>19</v>
      </c>
      <c r="C14" s="16" t="s">
        <v>20</v>
      </c>
      <c r="D14" s="25">
        <f>[3]Лист1!$G$36</f>
        <v>10000</v>
      </c>
      <c r="E14" s="25">
        <f>[4]Лист1!$G$37</f>
        <v>10000</v>
      </c>
      <c r="F14" s="25">
        <f>[4]Лист1!$H$37</f>
        <v>10000</v>
      </c>
    </row>
    <row r="15" spans="1:6" ht="15.75">
      <c r="A15" s="20" t="s">
        <v>16</v>
      </c>
      <c r="B15" s="19" t="s">
        <v>55</v>
      </c>
      <c r="C15" s="16" t="s">
        <v>22</v>
      </c>
      <c r="D15" s="25">
        <f>[5]Лист2!$G$39</f>
        <v>1237790.82</v>
      </c>
      <c r="E15" s="25">
        <f>[6]Лист1!$G$35</f>
        <v>1236547.82</v>
      </c>
      <c r="F15" s="25">
        <f>[6]Лист1!$H$35</f>
        <v>1236547.82</v>
      </c>
    </row>
    <row r="16" spans="1:6" s="28" customFormat="1" ht="15.75">
      <c r="A16" s="18" t="s">
        <v>17</v>
      </c>
      <c r="B16" s="21" t="s">
        <v>24</v>
      </c>
      <c r="C16" s="22" t="s">
        <v>25</v>
      </c>
      <c r="D16" s="27">
        <f>SUM(D17)</f>
        <v>171300</v>
      </c>
      <c r="E16" s="27">
        <f>SUM(E17)</f>
        <v>173300</v>
      </c>
      <c r="F16" s="27">
        <f>SUM(F17)</f>
        <v>180300</v>
      </c>
    </row>
    <row r="17" spans="1:6" ht="15.75">
      <c r="A17" s="20" t="s">
        <v>18</v>
      </c>
      <c r="B17" s="19" t="s">
        <v>27</v>
      </c>
      <c r="C17" s="16" t="s">
        <v>28</v>
      </c>
      <c r="D17" s="25">
        <f>[5]Лист2!$G$51</f>
        <v>171300</v>
      </c>
      <c r="E17" s="25">
        <f>[6]Лист1!$G$47</f>
        <v>173300</v>
      </c>
      <c r="F17" s="25">
        <f>[6]Лист1!$H$48</f>
        <v>180300</v>
      </c>
    </row>
    <row r="18" spans="1:6" s="28" customFormat="1" ht="33.75" customHeight="1">
      <c r="A18" s="18" t="s">
        <v>21</v>
      </c>
      <c r="B18" s="21" t="s">
        <v>31</v>
      </c>
      <c r="C18" s="22" t="s">
        <v>32</v>
      </c>
      <c r="D18" s="27">
        <f>SUM(D19:D20)</f>
        <v>65000</v>
      </c>
      <c r="E18" s="27">
        <f>SUM(E19:E20)</f>
        <v>120000</v>
      </c>
      <c r="F18" s="27">
        <f>SUM(F19:F20)</f>
        <v>120000</v>
      </c>
    </row>
    <row r="19" spans="1:6" ht="47.25">
      <c r="A19" s="20" t="s">
        <v>23</v>
      </c>
      <c r="B19" s="19" t="s">
        <v>33</v>
      </c>
      <c r="C19" s="16" t="s">
        <v>34</v>
      </c>
      <c r="D19" s="25">
        <f>[5]Лист2!$G$60</f>
        <v>35000</v>
      </c>
      <c r="E19" s="25">
        <f>[2]Лист1!$G$55</f>
        <v>110000</v>
      </c>
      <c r="F19" s="25">
        <f>[2]Лист1!$H$55</f>
        <v>110000</v>
      </c>
    </row>
    <row r="20" spans="1:6" ht="15.75">
      <c r="A20" s="18" t="s">
        <v>26</v>
      </c>
      <c r="B20" s="19" t="s">
        <v>35</v>
      </c>
      <c r="C20" s="16" t="s">
        <v>36</v>
      </c>
      <c r="D20" s="25">
        <f>[1]Лист2!$G$64</f>
        <v>30000</v>
      </c>
      <c r="E20" s="25">
        <f>[2]Лист1!$G$59</f>
        <v>10000</v>
      </c>
      <c r="F20" s="25">
        <f>[2]Лист1!$H$59</f>
        <v>10000</v>
      </c>
    </row>
    <row r="21" spans="1:6" s="28" customFormat="1" ht="15.75">
      <c r="A21" s="20" t="s">
        <v>29</v>
      </c>
      <c r="B21" s="23" t="s">
        <v>39</v>
      </c>
      <c r="C21" s="24" t="s">
        <v>40</v>
      </c>
      <c r="D21" s="32">
        <f>SUM(D22)</f>
        <v>319410</v>
      </c>
      <c r="E21" s="32">
        <f>SUM(E22)</f>
        <v>319410</v>
      </c>
      <c r="F21" s="32">
        <f>SUM(F22)</f>
        <v>327866</v>
      </c>
    </row>
    <row r="22" spans="1:6" ht="15.75">
      <c r="A22" s="18" t="s">
        <v>30</v>
      </c>
      <c r="B22" s="14" t="s">
        <v>42</v>
      </c>
      <c r="C22" s="15" t="s">
        <v>43</v>
      </c>
      <c r="D22" s="26">
        <f>[1]Лист2!$G$69</f>
        <v>319410</v>
      </c>
      <c r="E22" s="26">
        <f>[2]Лист1!$G$64</f>
        <v>319410</v>
      </c>
      <c r="F22" s="26">
        <f>[2]Лист1!$H$64</f>
        <v>327866</v>
      </c>
    </row>
    <row r="23" spans="1:6" s="28" customFormat="1" ht="15" customHeight="1">
      <c r="A23" s="20" t="s">
        <v>56</v>
      </c>
      <c r="B23" s="21" t="s">
        <v>44</v>
      </c>
      <c r="C23" s="22" t="s">
        <v>45</v>
      </c>
      <c r="D23" s="27">
        <f>D24+D25</f>
        <v>930000</v>
      </c>
      <c r="E23" s="27">
        <f>SUM(E24:E25)</f>
        <v>1300000</v>
      </c>
      <c r="F23" s="27">
        <f>SUM(F24:F25)</f>
        <v>1300000</v>
      </c>
    </row>
    <row r="24" spans="1:6" ht="15.75">
      <c r="A24" s="18" t="s">
        <v>57</v>
      </c>
      <c r="B24" s="19" t="s">
        <v>46</v>
      </c>
      <c r="C24" s="16" t="s">
        <v>47</v>
      </c>
      <c r="D24" s="25">
        <f>[1]Лист2!$G$74</f>
        <v>430000</v>
      </c>
      <c r="E24" s="25">
        <f>[2]Лист1!$G$69</f>
        <v>550000</v>
      </c>
      <c r="F24" s="25">
        <f>[2]Лист1!$H$69</f>
        <v>550000</v>
      </c>
    </row>
    <row r="25" spans="1:6" ht="31.5">
      <c r="A25" s="20" t="s">
        <v>37</v>
      </c>
      <c r="B25" s="19" t="s">
        <v>48</v>
      </c>
      <c r="C25" s="16" t="s">
        <v>49</v>
      </c>
      <c r="D25" s="25">
        <f>[1]Лист2!$G$82</f>
        <v>500000</v>
      </c>
      <c r="E25" s="25">
        <f>[2]Лист1!$G$76</f>
        <v>750000</v>
      </c>
      <c r="F25" s="25">
        <f>[2]Лист1!$H$76</f>
        <v>750000</v>
      </c>
    </row>
    <row r="26" spans="1:6" s="28" customFormat="1" ht="15.75">
      <c r="A26" s="18" t="s">
        <v>38</v>
      </c>
      <c r="B26" s="21" t="s">
        <v>50</v>
      </c>
      <c r="C26" s="22" t="s">
        <v>51</v>
      </c>
      <c r="D26" s="27">
        <f>D27</f>
        <v>1964945.2</v>
      </c>
      <c r="E26" s="27">
        <f>E27</f>
        <v>0</v>
      </c>
      <c r="F26" s="27">
        <f>F27</f>
        <v>0</v>
      </c>
    </row>
    <row r="27" spans="1:6" ht="15.75">
      <c r="A27" s="20" t="s">
        <v>69</v>
      </c>
      <c r="B27" s="19" t="s">
        <v>54</v>
      </c>
      <c r="C27" s="16" t="s">
        <v>52</v>
      </c>
      <c r="D27" s="25">
        <f>[1]Лист2!$G$86</f>
        <v>1964945.2</v>
      </c>
      <c r="E27" s="25">
        <v>0</v>
      </c>
      <c r="F27" s="25">
        <v>0</v>
      </c>
    </row>
    <row r="28" spans="1:6" ht="15.75">
      <c r="A28" s="18" t="s">
        <v>41</v>
      </c>
      <c r="B28" s="42" t="s">
        <v>66</v>
      </c>
      <c r="C28" s="22" t="s">
        <v>64</v>
      </c>
      <c r="D28" s="27">
        <f>D29</f>
        <v>303230.64</v>
      </c>
      <c r="E28" s="25"/>
      <c r="F28" s="25"/>
    </row>
    <row r="29" spans="1:6" ht="15.75">
      <c r="A29" s="20" t="s">
        <v>68</v>
      </c>
      <c r="B29" s="43" t="s">
        <v>67</v>
      </c>
      <c r="C29" s="16" t="s">
        <v>65</v>
      </c>
      <c r="D29" s="25">
        <v>303230.64</v>
      </c>
      <c r="E29" s="25"/>
      <c r="F29" s="25"/>
    </row>
    <row r="30" spans="1:6" s="33" customFormat="1" ht="15" customHeight="1">
      <c r="A30" s="45" t="s">
        <v>62</v>
      </c>
      <c r="B30" s="46"/>
      <c r="C30" s="38"/>
      <c r="D30" s="27">
        <f>D10+D16+D18+D21+D23+D26+D28</f>
        <v>10498392.33</v>
      </c>
      <c r="E30" s="27">
        <f>E10+E16+E18+E21+E23+E26</f>
        <v>9669392.6099999994</v>
      </c>
      <c r="F30" s="27">
        <f>F10+F16+F18+F21+F23+F26</f>
        <v>9625210.2400000002</v>
      </c>
    </row>
    <row r="31" spans="1:6" ht="15.75">
      <c r="A31" s="47" t="s">
        <v>60</v>
      </c>
      <c r="B31" s="48"/>
      <c r="C31" s="39"/>
      <c r="D31" s="41">
        <v>0</v>
      </c>
      <c r="E31" s="41">
        <f>(E30-8133-151000)*2.5%</f>
        <v>237756.49025</v>
      </c>
      <c r="F31" s="41">
        <f>(F30-8133)*5%</f>
        <v>480853.86200000002</v>
      </c>
    </row>
    <row r="32" spans="1:6" ht="15.75">
      <c r="A32" s="49" t="s">
        <v>61</v>
      </c>
      <c r="B32" s="48"/>
      <c r="C32" s="39"/>
      <c r="D32" s="40">
        <f>D30</f>
        <v>10498392.33</v>
      </c>
      <c r="E32" s="40">
        <f>E30+E31</f>
        <v>9907149.1002500001</v>
      </c>
      <c r="F32" s="40">
        <f>F30+F31</f>
        <v>10106064.102</v>
      </c>
    </row>
    <row r="33" spans="3:6">
      <c r="C33" s="31"/>
      <c r="D33" s="31"/>
      <c r="E33" s="31"/>
      <c r="F33" s="31"/>
    </row>
  </sheetData>
  <mergeCells count="5">
    <mergeCell ref="A6:F6"/>
    <mergeCell ref="A30:B30"/>
    <mergeCell ref="A31:B31"/>
    <mergeCell ref="A32:B32"/>
    <mergeCell ref="E4:F4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2020-12-21T09:10:50Z</dcterms:modified>
</cp:coreProperties>
</file>